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slusarz\AppData\Local\Temp\7e945fc9-75c9-4053-b376-a61dd61f153b\"/>
    </mc:Choice>
  </mc:AlternateContent>
  <bookViews>
    <workbookView xWindow="-15" yWindow="6360" windowWidth="15480" windowHeight="6945" tabRatio="501" activeTab="1"/>
  </bookViews>
  <sheets>
    <sheet name="Summary" sheetId="5" r:id="rId1"/>
    <sheet name="Details" sheetId="3" r:id="rId2"/>
  </sheets>
  <definedNames>
    <definedName name="_xlnm.Print_Area" localSheetId="1">Details!$A$1:$G$56</definedName>
    <definedName name="_xlnm.Print_Area" localSheetId="0">Summary!$B$1:$H$39</definedName>
    <definedName name="_xlnm.Print_Titles" localSheetId="1">Details!$4:$5</definedName>
  </definedNames>
  <calcPr calcId="152511"/>
</workbook>
</file>

<file path=xl/calcChain.xml><?xml version="1.0" encoding="utf-8"?>
<calcChain xmlns="http://schemas.openxmlformats.org/spreadsheetml/2006/main">
  <c r="H23" i="5" l="1"/>
  <c r="F23" i="5"/>
  <c r="H17" i="5"/>
  <c r="F17" i="5"/>
  <c r="H12" i="5"/>
  <c r="H24" i="5" s="1"/>
  <c r="H26" i="5" s="1"/>
  <c r="F12" i="5"/>
  <c r="E35" i="3"/>
  <c r="E36" i="3" s="1"/>
  <c r="G36" i="3" s="1"/>
  <c r="E13" i="3"/>
  <c r="G45" i="3"/>
  <c r="G34" i="3"/>
  <c r="G23" i="3"/>
  <c r="G15" i="3"/>
  <c r="G21" i="3"/>
  <c r="G22" i="3" s="1"/>
  <c r="G13" i="3"/>
  <c r="G14" i="3" s="1"/>
  <c r="C16" i="3"/>
  <c r="E14" i="3"/>
  <c r="E16" i="3" s="1"/>
  <c r="E21" i="3"/>
  <c r="E22" i="3" s="1"/>
  <c r="E24" i="3" s="1"/>
  <c r="E44" i="3"/>
  <c r="G44" i="3" s="1"/>
  <c r="E31" i="3"/>
  <c r="G31" i="3" s="1"/>
  <c r="E43" i="3"/>
  <c r="C43" i="3"/>
  <c r="C24" i="3"/>
  <c r="C7" i="3"/>
  <c r="G16" i="3" l="1"/>
  <c r="G24" i="3"/>
  <c r="F24" i="5"/>
  <c r="F26" i="5" s="1"/>
  <c r="H27" i="5" s="1"/>
  <c r="H28" i="5" s="1"/>
  <c r="G35" i="3"/>
  <c r="E25" i="3"/>
  <c r="G43" i="3"/>
  <c r="G46" i="3" s="1"/>
  <c r="E46" i="3"/>
  <c r="E37" i="3"/>
  <c r="C25" i="3"/>
  <c r="E17" i="3" l="1"/>
  <c r="G7" i="3"/>
  <c r="E38" i="3"/>
  <c r="G37" i="3"/>
  <c r="E26" i="3" l="1"/>
  <c r="G17" i="3"/>
  <c r="G25" i="3"/>
  <c r="E39" i="3"/>
  <c r="G38" i="3"/>
  <c r="G39" i="3" s="1"/>
  <c r="E47" i="3" l="1"/>
  <c r="E52" i="3" s="1"/>
  <c r="G26" i="3"/>
  <c r="G47" i="3" s="1"/>
  <c r="G52" i="3" s="1"/>
  <c r="G53" i="3" l="1"/>
  <c r="G54" i="3" s="1"/>
</calcChain>
</file>

<file path=xl/sharedStrings.xml><?xml version="1.0" encoding="utf-8"?>
<sst xmlns="http://schemas.openxmlformats.org/spreadsheetml/2006/main" count="86" uniqueCount="75">
  <si>
    <t>Cost</t>
  </si>
  <si>
    <t>Salary * Hours</t>
  </si>
  <si>
    <t>Hours (A*B*C/60)</t>
  </si>
  <si>
    <t>No. of QROs (Office Order)</t>
  </si>
  <si>
    <t>Minutes spend in Printing, Photo-copying, etc</t>
  </si>
  <si>
    <t>Description</t>
  </si>
  <si>
    <t>Monthly Off-site + Retrieval Cost</t>
  </si>
  <si>
    <t>Particulars</t>
  </si>
  <si>
    <t>Ave. Cost of freight charges on outgoing docs per month</t>
  </si>
  <si>
    <t>COST-BENEFIT ANALYSIS</t>
  </si>
  <si>
    <t>No. of Designated QROs</t>
  </si>
  <si>
    <t>Total time of document retrieval, in a month (in hours)</t>
  </si>
  <si>
    <t>DOCUMENT PRINTING AND REPRODUCTION</t>
  </si>
  <si>
    <t>LABOR COST</t>
  </si>
  <si>
    <t>SUPPLIES</t>
  </si>
  <si>
    <t>Ave. Time spent  in printing/copying 1 document per QRO per day (in minutes)</t>
  </si>
  <si>
    <t>Total Time spent  in printing/copying document per QRO per day (in minutes)</t>
  </si>
  <si>
    <t>Total Time spent  in printing/copying document by all QROs per day (in hours)</t>
  </si>
  <si>
    <t>Total Time spent  in printing/copying document by all QROs in a month (in hours)</t>
  </si>
  <si>
    <t>Total Labor Cost incurred in photocopying/printing document, in a month, (In PhP)</t>
  </si>
  <si>
    <t>DOCUMENT STORAGE &amp; FREIGHT CHARGES</t>
  </si>
  <si>
    <t>Total Cost incurred in document storage and freight charges for outgoing document</t>
  </si>
  <si>
    <t>LASERFICHE
Document Management System</t>
  </si>
  <si>
    <t>DOCUMENT FILING AND RETRIEVAL</t>
  </si>
  <si>
    <t>RETRIEVAL</t>
  </si>
  <si>
    <t>FILING</t>
  </si>
  <si>
    <t>Total number of document retrieved, in a month</t>
  </si>
  <si>
    <t xml:space="preserve">Total number of document retrieval, in a day </t>
  </si>
  <si>
    <t>Ave. number of document retrieved, per QRO in a day</t>
  </si>
  <si>
    <t>Ave. time of document retrieval (in minutes)</t>
  </si>
  <si>
    <t>Ave. number of document file, per QRO in a day</t>
  </si>
  <si>
    <t>Ave. time to file a document (in minutes)</t>
  </si>
  <si>
    <t>Total time to file document , in a month (in hours)</t>
  </si>
  <si>
    <t>Total Labor cost incurred in a month for document retrieval</t>
  </si>
  <si>
    <t>Total Labor cost incurred in a month to file document</t>
  </si>
  <si>
    <t>Total Labor Cost incurred in document filing and retrieval</t>
  </si>
  <si>
    <t>TOTAL COST</t>
  </si>
  <si>
    <t>TOTAL LASERFICHE INVESTMENT</t>
  </si>
  <si>
    <t>TOTAL LABOR COST, SUPPLIES &amp; FREIGHT</t>
  </si>
  <si>
    <t>LASERFICHE INVESTMENT</t>
  </si>
  <si>
    <t xml:space="preserve">TOTAL:   </t>
  </si>
  <si>
    <t>LASERFICHE</t>
  </si>
  <si>
    <t xml:space="preserve">LASERFICHE
</t>
  </si>
  <si>
    <t>EFFICIENCY RATE</t>
  </si>
  <si>
    <t>Off-site Storage Cost (including search, retrieval, delivery, etc)</t>
  </si>
  <si>
    <t xml:space="preserve">Freight Charges </t>
  </si>
  <si>
    <t>Efficiency %</t>
  </si>
  <si>
    <t xml:space="preserve">Laserfiche, Document Management System </t>
  </si>
  <si>
    <t>SAVINGS</t>
  </si>
  <si>
    <t>SAVINGS %</t>
  </si>
  <si>
    <t>Total number of document file in a day</t>
  </si>
  <si>
    <t>Total number of document file in a  month</t>
  </si>
  <si>
    <t>Total cost incurred in printing/ photocopying document, in a month</t>
  </si>
  <si>
    <t>TOTAL COST (Before Laserfiche Investment)</t>
  </si>
  <si>
    <t>Cost of Document Retrieval</t>
  </si>
  <si>
    <t>Cost of Document Filing</t>
  </si>
  <si>
    <t>Total Cost of Document Filing and Retrieval</t>
  </si>
  <si>
    <r>
      <t xml:space="preserve">Office Supplies Consumption
</t>
    </r>
    <r>
      <rPr>
        <sz val="8"/>
        <color theme="1"/>
        <rFont val="Trebuchet MS"/>
        <family val="2"/>
      </rPr>
      <t>Source: AGSD</t>
    </r>
  </si>
  <si>
    <t>Labor Cost of Printing/Photocopying</t>
  </si>
  <si>
    <t xml:space="preserve">Total Cost of Printing/ Photocopying </t>
  </si>
  <si>
    <t>In-house Storage Cost</t>
  </si>
  <si>
    <t xml:space="preserve">Total Cost of Document Storage and Freight </t>
  </si>
  <si>
    <t>PARTICULARS</t>
  </si>
  <si>
    <t>SAVINGS:</t>
  </si>
  <si>
    <t>%</t>
  </si>
  <si>
    <r>
      <t xml:space="preserve">AMOUNT
</t>
    </r>
    <r>
      <rPr>
        <sz val="10"/>
        <color theme="1"/>
        <rFont val="Trebuchet MS"/>
        <family val="2"/>
      </rPr>
      <t>(per month)</t>
    </r>
  </si>
  <si>
    <t>CURRENT PRACTICE</t>
  </si>
  <si>
    <t>Content Management System</t>
  </si>
  <si>
    <t>Efficiency Rate</t>
  </si>
  <si>
    <t>Pre-Laserfiche Expense</t>
  </si>
  <si>
    <t>Post-Laserfiche Expense</t>
  </si>
  <si>
    <t>Cost of off-site storage in a month (including search, retrieval, delivery, etc)</t>
  </si>
  <si>
    <t xml:space="preserve">Cost of In-house storage in a month 
</t>
  </si>
  <si>
    <t xml:space="preserve">Cost of consumption, in a month
(Jan2009-Jul2011 or 31mo. is 6,022,400 sheets) @Php0.50 per copy)
</t>
  </si>
  <si>
    <t xml:space="preserve">Average hourly salary of QROs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</si>
</sst>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sz val="12"/>
      <color theme="1"/>
      <name val="Trebuchet MS"/>
      <family val="2"/>
    </font>
    <font>
      <b/>
      <sz val="13"/>
      <color theme="1"/>
      <name val="Trebuchet MS"/>
      <family val="2"/>
    </font>
    <font>
      <b/>
      <sz val="11"/>
      <color theme="1"/>
      <name val="Trebuchet MS"/>
      <family val="2"/>
    </font>
    <font>
      <i/>
      <sz val="11"/>
      <color theme="1"/>
      <name val="Trebuchet MS"/>
      <family val="2"/>
    </font>
    <font>
      <sz val="11"/>
      <name val="Trebuchet MS"/>
      <family val="2"/>
    </font>
    <font>
      <b/>
      <sz val="14"/>
      <color theme="1"/>
      <name val="Trebuchet MS"/>
      <family val="2"/>
    </font>
    <font>
      <b/>
      <sz val="12"/>
      <color theme="1"/>
      <name val="Trebuchet MS"/>
      <family val="2"/>
    </font>
    <font>
      <sz val="10"/>
      <name val="Arial"/>
      <family val="2"/>
    </font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4"/>
      <color theme="1"/>
      <name val="Trebuchet MS"/>
      <family val="2"/>
    </font>
    <font>
      <b/>
      <i/>
      <sz val="11"/>
      <color theme="1"/>
      <name val="Trebuchet MS"/>
      <family val="2"/>
    </font>
    <font>
      <i/>
      <sz val="8"/>
      <color theme="1"/>
      <name val="Trebuchet MS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</cellStyleXfs>
  <cellXfs count="124">
    <xf numFmtId="0" fontId="0" fillId="0" borderId="0" xfId="0"/>
    <xf numFmtId="4" fontId="2" fillId="0" borderId="0" xfId="0" applyNumberFormat="1" applyFont="1" applyFill="1" applyAlignment="1">
      <alignment wrapText="1"/>
    </xf>
    <xf numFmtId="0" fontId="2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wrapText="1"/>
    </xf>
    <xf numFmtId="4" fontId="6" fillId="0" borderId="0" xfId="0" applyNumberFormat="1" applyFont="1" applyFill="1" applyAlignment="1">
      <alignment horizontal="right" wrapText="1"/>
    </xf>
    <xf numFmtId="4" fontId="7" fillId="0" borderId="0" xfId="0" applyNumberFormat="1" applyFont="1" applyFill="1" applyAlignment="1">
      <alignment wrapText="1"/>
    </xf>
    <xf numFmtId="0" fontId="2" fillId="0" borderId="0" xfId="0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10" fontId="5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4" fillId="0" borderId="0" xfId="0" applyFont="1" applyFill="1" applyAlignment="1">
      <alignment wrapText="1"/>
    </xf>
    <xf numFmtId="0" fontId="6" fillId="0" borderId="0" xfId="0" applyFont="1" applyFill="1" applyAlignment="1">
      <alignment horizontal="center" wrapText="1"/>
    </xf>
    <xf numFmtId="0" fontId="2" fillId="0" borderId="0" xfId="0" quotePrefix="1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wrapText="1"/>
    </xf>
    <xf numFmtId="0" fontId="6" fillId="0" borderId="0" xfId="0" applyFont="1" applyFill="1" applyAlignment="1">
      <alignment horizontal="right" wrapText="1"/>
    </xf>
    <xf numFmtId="4" fontId="6" fillId="0" borderId="0" xfId="0" applyNumberFormat="1" applyFont="1" applyFill="1" applyAlignment="1">
      <alignment horizontal="center" wrapText="1"/>
    </xf>
    <xf numFmtId="4" fontId="2" fillId="0" borderId="0" xfId="0" applyNumberFormat="1" applyFont="1" applyFill="1" applyAlignment="1">
      <alignment horizontal="center" wrapText="1"/>
    </xf>
    <xf numFmtId="4" fontId="2" fillId="0" borderId="0" xfId="0" quotePrefix="1" applyNumberFormat="1" applyFont="1" applyFill="1" applyAlignment="1">
      <alignment horizontal="center" wrapText="1"/>
    </xf>
    <xf numFmtId="4" fontId="2" fillId="0" borderId="0" xfId="0" quotePrefix="1" applyNumberFormat="1" applyFont="1" applyFill="1" applyAlignment="1">
      <alignment horizontal="left" wrapText="1"/>
    </xf>
    <xf numFmtId="0" fontId="8" fillId="0" borderId="0" xfId="0" applyFont="1" applyFill="1" applyAlignment="1">
      <alignment wrapText="1"/>
    </xf>
    <xf numFmtId="4" fontId="2" fillId="0" borderId="0" xfId="0" applyNumberFormat="1" applyFont="1" applyFill="1" applyBorder="1" applyAlignment="1">
      <alignment horizontal="center" wrapText="1"/>
    </xf>
    <xf numFmtId="4" fontId="6" fillId="0" borderId="0" xfId="0" applyNumberFormat="1" applyFont="1" applyFill="1" applyBorder="1" applyAlignment="1">
      <alignment horizontal="center" wrapText="1"/>
    </xf>
    <xf numFmtId="4" fontId="5" fillId="0" borderId="0" xfId="0" applyNumberFormat="1" applyFont="1" applyFill="1" applyBorder="1" applyAlignment="1">
      <alignment wrapText="1"/>
    </xf>
    <xf numFmtId="43" fontId="5" fillId="0" borderId="0" xfId="1" applyFont="1" applyFill="1" applyBorder="1" applyAlignment="1">
      <alignment wrapText="1"/>
    </xf>
    <xf numFmtId="43" fontId="2" fillId="0" borderId="0" xfId="0" applyNumberFormat="1" applyFont="1" applyFill="1" applyBorder="1" applyAlignment="1">
      <alignment wrapText="1"/>
    </xf>
    <xf numFmtId="4" fontId="2" fillId="0" borderId="0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horizontal="center" wrapText="1"/>
    </xf>
    <xf numFmtId="4" fontId="5" fillId="0" borderId="6" xfId="0" applyNumberFormat="1" applyFont="1" applyFill="1" applyBorder="1" applyAlignment="1">
      <alignment wrapText="1"/>
    </xf>
    <xf numFmtId="43" fontId="2" fillId="0" borderId="0" xfId="0" applyNumberFormat="1" applyFont="1" applyFill="1" applyAlignment="1">
      <alignment wrapText="1"/>
    </xf>
    <xf numFmtId="0" fontId="2" fillId="0" borderId="0" xfId="0" applyFont="1" applyFill="1" applyAlignment="1">
      <alignment horizontal="left" wrapText="1"/>
    </xf>
    <xf numFmtId="43" fontId="2" fillId="0" borderId="0" xfId="1" quotePrefix="1" applyFont="1" applyFill="1" applyAlignment="1">
      <alignment wrapText="1"/>
    </xf>
    <xf numFmtId="0" fontId="3" fillId="0" borderId="0" xfId="0" applyFont="1" applyBorder="1"/>
    <xf numFmtId="43" fontId="3" fillId="0" borderId="0" xfId="1" applyFont="1" applyBorder="1"/>
    <xf numFmtId="9" fontId="3" fillId="0" borderId="0" xfId="2" applyFont="1" applyBorder="1" applyAlignment="1">
      <alignment horizontal="center"/>
    </xf>
    <xf numFmtId="43" fontId="9" fillId="0" borderId="1" xfId="1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43" fontId="9" fillId="0" borderId="2" xfId="1" applyFont="1" applyBorder="1"/>
    <xf numFmtId="9" fontId="9" fillId="0" borderId="2" xfId="2" applyFont="1" applyBorder="1" applyAlignment="1">
      <alignment horizontal="center"/>
    </xf>
    <xf numFmtId="0" fontId="9" fillId="0" borderId="0" xfId="0" applyFont="1" applyBorder="1"/>
    <xf numFmtId="43" fontId="9" fillId="0" borderId="0" xfId="1" applyFont="1" applyBorder="1"/>
    <xf numFmtId="43" fontId="9" fillId="0" borderId="1" xfId="1" applyFont="1" applyFill="1" applyBorder="1" applyAlignment="1">
      <alignment horizontal="center" vertical="top" wrapText="1"/>
    </xf>
    <xf numFmtId="43" fontId="8" fillId="0" borderId="4" xfId="1" applyFont="1" applyBorder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1" xfId="0" quotePrefix="1" applyFont="1" applyFill="1" applyBorder="1" applyAlignment="1">
      <alignment wrapText="1"/>
    </xf>
    <xf numFmtId="9" fontId="5" fillId="0" borderId="0" xfId="2" applyFont="1" applyFill="1" applyBorder="1" applyAlignment="1">
      <alignment horizontal="center" wrapText="1"/>
    </xf>
    <xf numFmtId="0" fontId="5" fillId="0" borderId="1" xfId="0" applyFont="1" applyFill="1" applyBorder="1" applyAlignment="1">
      <alignment wrapText="1"/>
    </xf>
    <xf numFmtId="4" fontId="5" fillId="0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4" fontId="9" fillId="0" borderId="1" xfId="0" applyNumberFormat="1" applyFont="1" applyFill="1" applyBorder="1" applyAlignment="1">
      <alignment wrapText="1"/>
    </xf>
    <xf numFmtId="9" fontId="2" fillId="0" borderId="0" xfId="2" applyNumberFormat="1" applyFont="1" applyFill="1" applyAlignment="1">
      <alignment horizontal="center" wrapText="1"/>
    </xf>
    <xf numFmtId="4" fontId="2" fillId="0" borderId="2" xfId="0" applyNumberFormat="1" applyFont="1" applyFill="1" applyBorder="1" applyAlignment="1">
      <alignment horizontal="center" wrapText="1"/>
    </xf>
    <xf numFmtId="3" fontId="2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wrapText="1"/>
    </xf>
    <xf numFmtId="43" fontId="5" fillId="0" borderId="1" xfId="1" applyFont="1" applyFill="1" applyBorder="1" applyAlignment="1">
      <alignment wrapText="1"/>
    </xf>
    <xf numFmtId="0" fontId="5" fillId="0" borderId="0" xfId="0" applyFont="1" applyFill="1" applyAlignment="1">
      <alignment horizontal="center" wrapText="1"/>
    </xf>
    <xf numFmtId="0" fontId="5" fillId="0" borderId="3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0" fontId="9" fillId="0" borderId="1" xfId="0" applyFont="1" applyFill="1" applyBorder="1" applyAlignment="1">
      <alignment wrapText="1"/>
    </xf>
    <xf numFmtId="43" fontId="9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0" fontId="5" fillId="0" borderId="6" xfId="0" quotePrefix="1" applyFont="1" applyFill="1" applyBorder="1" applyAlignment="1">
      <alignment wrapText="1"/>
    </xf>
    <xf numFmtId="0" fontId="9" fillId="0" borderId="1" xfId="0" quotePrefix="1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14" fillId="0" borderId="8" xfId="0" applyNumberFormat="1" applyFont="1" applyFill="1" applyBorder="1" applyAlignment="1">
      <alignment horizontal="center" wrapText="1"/>
    </xf>
    <xf numFmtId="0" fontId="14" fillId="0" borderId="1" xfId="0" applyFont="1" applyFill="1" applyBorder="1" applyAlignment="1">
      <alignment horizontal="center" wrapText="1"/>
    </xf>
    <xf numFmtId="4" fontId="14" fillId="0" borderId="1" xfId="0" applyNumberFormat="1" applyFont="1" applyFill="1" applyBorder="1" applyAlignment="1">
      <alignment horizontal="center" wrapText="1"/>
    </xf>
    <xf numFmtId="4" fontId="2" fillId="0" borderId="7" xfId="0" applyNumberFormat="1" applyFont="1" applyFill="1" applyBorder="1" applyAlignment="1">
      <alignment wrapText="1"/>
    </xf>
    <xf numFmtId="4" fontId="5" fillId="0" borderId="8" xfId="0" applyNumberFormat="1" applyFont="1" applyFill="1" applyBorder="1" applyAlignment="1">
      <alignment wrapText="1"/>
    </xf>
    <xf numFmtId="9" fontId="5" fillId="0" borderId="8" xfId="2" applyFont="1" applyFill="1" applyBorder="1" applyAlignment="1">
      <alignment wrapText="1"/>
    </xf>
    <xf numFmtId="9" fontId="5" fillId="0" borderId="1" xfId="2" applyFont="1" applyFill="1" applyBorder="1" applyAlignment="1">
      <alignment horizontal="center" wrapText="1"/>
    </xf>
    <xf numFmtId="9" fontId="2" fillId="0" borderId="1" xfId="2" applyNumberFormat="1" applyFont="1" applyFill="1" applyBorder="1" applyAlignment="1">
      <alignment horizontal="center" wrapText="1"/>
    </xf>
    <xf numFmtId="9" fontId="5" fillId="0" borderId="3" xfId="2" applyNumberFormat="1" applyFont="1" applyFill="1" applyBorder="1" applyAlignment="1">
      <alignment horizontal="center" wrapText="1"/>
    </xf>
    <xf numFmtId="9" fontId="2" fillId="0" borderId="6" xfId="2" applyNumberFormat="1" applyFont="1" applyFill="1" applyBorder="1" applyAlignment="1">
      <alignment horizontal="center" wrapText="1"/>
    </xf>
    <xf numFmtId="4" fontId="5" fillId="0" borderId="0" xfId="0" applyNumberFormat="1" applyFont="1" applyFill="1" applyAlignment="1">
      <alignment horizontal="center" wrapText="1"/>
    </xf>
    <xf numFmtId="10" fontId="5" fillId="0" borderId="0" xfId="0" applyNumberFormat="1" applyFont="1" applyFill="1" applyAlignment="1">
      <alignment horizontal="center" wrapText="1"/>
    </xf>
    <xf numFmtId="0" fontId="15" fillId="0" borderId="0" xfId="0" applyFont="1" applyFill="1" applyAlignment="1">
      <alignment vertical="top" wrapText="1"/>
    </xf>
    <xf numFmtId="43" fontId="3" fillId="0" borderId="12" xfId="1" applyFont="1" applyBorder="1" applyAlignment="1">
      <alignment horizontal="center"/>
    </xf>
    <xf numFmtId="43" fontId="9" fillId="0" borderId="5" xfId="1" applyFont="1" applyBorder="1"/>
    <xf numFmtId="43" fontId="9" fillId="0" borderId="0" xfId="1" applyFont="1" applyBorder="1" applyAlignment="1">
      <alignment horizontal="center"/>
    </xf>
    <xf numFmtId="0" fontId="8" fillId="0" borderId="0" xfId="0" applyFont="1" applyBorder="1"/>
    <xf numFmtId="43" fontId="13" fillId="0" borderId="0" xfId="1" applyFont="1" applyBorder="1" applyAlignment="1">
      <alignment horizontal="center"/>
    </xf>
    <xf numFmtId="0" fontId="13" fillId="0" borderId="0" xfId="0" applyFont="1" applyBorder="1"/>
    <xf numFmtId="4" fontId="13" fillId="0" borderId="14" xfId="0" applyNumberFormat="1" applyFont="1" applyFill="1" applyBorder="1" applyAlignment="1">
      <alignment wrapText="1"/>
    </xf>
    <xf numFmtId="4" fontId="13" fillId="0" borderId="4" xfId="0" applyNumberFormat="1" applyFont="1" applyFill="1" applyBorder="1" applyAlignment="1">
      <alignment horizontal="center" wrapText="1"/>
    </xf>
    <xf numFmtId="9" fontId="8" fillId="0" borderId="15" xfId="2" applyFont="1" applyFill="1" applyBorder="1" applyAlignment="1">
      <alignment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9" fontId="6" fillId="0" borderId="0" xfId="2" applyNumberFormat="1" applyFont="1" applyFill="1" applyAlignment="1">
      <alignment horizontal="center" wrapText="1"/>
    </xf>
    <xf numFmtId="9" fontId="3" fillId="0" borderId="0" xfId="1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" fontId="8" fillId="0" borderId="16" xfId="0" applyNumberFormat="1" applyFont="1" applyFill="1" applyBorder="1" applyAlignment="1">
      <alignment wrapText="1"/>
    </xf>
    <xf numFmtId="0" fontId="3" fillId="0" borderId="0" xfId="0" applyFont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left" wrapText="1"/>
    </xf>
    <xf numFmtId="0" fontId="8" fillId="0" borderId="0" xfId="0" applyFont="1" applyBorder="1" applyAlignment="1">
      <alignment horizontal="left"/>
    </xf>
    <xf numFmtId="0" fontId="9" fillId="0" borderId="9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5" fillId="0" borderId="0" xfId="0" applyFont="1" applyFill="1" applyAlignment="1">
      <alignment horizontal="left" wrapText="1"/>
    </xf>
    <xf numFmtId="0" fontId="9" fillId="0" borderId="0" xfId="0" applyFont="1" applyFill="1" applyAlignment="1">
      <alignment horizontal="left" wrapText="1"/>
    </xf>
    <xf numFmtId="0" fontId="2" fillId="0" borderId="0" xfId="0" applyFont="1" applyFill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4" fontId="5" fillId="0" borderId="7" xfId="0" applyNumberFormat="1" applyFont="1" applyFill="1" applyBorder="1" applyAlignment="1">
      <alignment horizontal="center" wrapText="1"/>
    </xf>
    <xf numFmtId="4" fontId="5" fillId="0" borderId="8" xfId="0" applyNumberFormat="1" applyFont="1" applyFill="1" applyBorder="1" applyAlignment="1">
      <alignment horizontal="center" wrapText="1"/>
    </xf>
    <xf numFmtId="0" fontId="9" fillId="0" borderId="7" xfId="0" applyFont="1" applyFill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5" fillId="0" borderId="6" xfId="0" applyFont="1" applyFill="1" applyBorder="1" applyAlignment="1">
      <alignment horizontal="left" wrapText="1"/>
    </xf>
    <xf numFmtId="4" fontId="5" fillId="0" borderId="9" xfId="0" applyNumberFormat="1" applyFont="1" applyFill="1" applyBorder="1" applyAlignment="1">
      <alignment horizontal="center" vertical="center" wrapText="1"/>
    </xf>
    <xf numFmtId="4" fontId="5" fillId="0" borderId="10" xfId="0" applyNumberFormat="1" applyFont="1" applyFill="1" applyBorder="1" applyAlignment="1">
      <alignment horizontal="center" vertical="center" wrapText="1"/>
    </xf>
    <xf numFmtId="4" fontId="5" fillId="0" borderId="11" xfId="0" applyNumberFormat="1" applyFont="1" applyFill="1" applyBorder="1" applyAlignment="1">
      <alignment horizontal="center" vertical="center" wrapText="1"/>
    </xf>
    <xf numFmtId="4" fontId="5" fillId="0" borderId="13" xfId="0" applyNumberFormat="1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41"/>
  <sheetViews>
    <sheetView zoomScale="75" zoomScaleNormal="75" workbookViewId="0">
      <selection activeCell="P9" sqref="P9"/>
    </sheetView>
  </sheetViews>
  <sheetFormatPr defaultColWidth="12.85546875" defaultRowHeight="18" x14ac:dyDescent="0.35"/>
  <cols>
    <col min="1" max="1" width="6.140625" style="32" customWidth="1"/>
    <col min="2" max="2" width="5.140625" style="32" customWidth="1"/>
    <col min="3" max="5" width="12.85546875" style="32"/>
    <col min="6" max="6" width="17.7109375" style="33" customWidth="1"/>
    <col min="7" max="7" width="13.42578125" style="34" customWidth="1"/>
    <col min="8" max="8" width="17.7109375" style="33" customWidth="1"/>
    <col min="9" max="9" width="6" style="32" customWidth="1"/>
    <col min="10" max="16384" width="12.85546875" style="32"/>
  </cols>
  <sheetData>
    <row r="2" spans="2:8" ht="19.5" x14ac:dyDescent="0.35">
      <c r="B2" s="108" t="s">
        <v>41</v>
      </c>
      <c r="C2" s="108"/>
      <c r="D2" s="108"/>
      <c r="E2" s="108"/>
      <c r="F2" s="108"/>
      <c r="G2" s="108"/>
      <c r="H2" s="108"/>
    </row>
    <row r="3" spans="2:8" x14ac:dyDescent="0.35">
      <c r="B3" s="109" t="s">
        <v>67</v>
      </c>
      <c r="C3" s="109"/>
      <c r="D3" s="109"/>
      <c r="E3" s="109"/>
      <c r="F3" s="109"/>
      <c r="G3" s="109"/>
      <c r="H3" s="109"/>
    </row>
    <row r="5" spans="2:8" x14ac:dyDescent="0.35">
      <c r="B5" s="109" t="s">
        <v>9</v>
      </c>
      <c r="C5" s="109"/>
      <c r="D5" s="109"/>
      <c r="E5" s="109"/>
      <c r="F5" s="109"/>
      <c r="G5" s="109"/>
      <c r="H5" s="109"/>
    </row>
    <row r="7" spans="2:8" ht="33.75" customHeight="1" x14ac:dyDescent="0.35">
      <c r="B7" s="102" t="s">
        <v>62</v>
      </c>
      <c r="C7" s="103"/>
      <c r="D7" s="103"/>
      <c r="E7" s="104"/>
      <c r="F7" s="35" t="s">
        <v>66</v>
      </c>
      <c r="G7" s="99" t="s">
        <v>42</v>
      </c>
      <c r="H7" s="99"/>
    </row>
    <row r="8" spans="2:8" ht="36.75" customHeight="1" x14ac:dyDescent="0.35">
      <c r="B8" s="105"/>
      <c r="C8" s="106"/>
      <c r="D8" s="106"/>
      <c r="E8" s="107"/>
      <c r="F8" s="42" t="s">
        <v>65</v>
      </c>
      <c r="G8" s="36" t="s">
        <v>43</v>
      </c>
      <c r="H8" s="42" t="s">
        <v>65</v>
      </c>
    </row>
    <row r="9" spans="2:8" x14ac:dyDescent="0.35">
      <c r="B9" s="100" t="s">
        <v>23</v>
      </c>
      <c r="C9" s="100"/>
      <c r="D9" s="100"/>
      <c r="E9" s="100"/>
    </row>
    <row r="10" spans="2:8" x14ac:dyDescent="0.35">
      <c r="B10" s="37"/>
      <c r="C10" s="98" t="s">
        <v>55</v>
      </c>
      <c r="D10" s="98"/>
      <c r="E10" s="98"/>
      <c r="F10" s="33">
        <v>25032.999999999996</v>
      </c>
      <c r="G10" s="95">
        <v>0.75</v>
      </c>
      <c r="H10" s="33">
        <v>6258.2499999999991</v>
      </c>
    </row>
    <row r="11" spans="2:8" x14ac:dyDescent="0.35">
      <c r="B11" s="37"/>
      <c r="C11" s="98" t="s">
        <v>54</v>
      </c>
      <c r="D11" s="98"/>
      <c r="E11" s="98"/>
      <c r="F11" s="33">
        <v>12516.499999999998</v>
      </c>
      <c r="G11" s="34">
        <v>0.75</v>
      </c>
      <c r="H11" s="33">
        <v>3129.1249999999995</v>
      </c>
    </row>
    <row r="12" spans="2:8" s="40" customFormat="1" ht="36" customHeight="1" x14ac:dyDescent="0.35">
      <c r="C12" s="110" t="s">
        <v>56</v>
      </c>
      <c r="D12" s="110"/>
      <c r="E12" s="110"/>
      <c r="F12" s="38">
        <f>SUM(F10:F11)</f>
        <v>37549.499999999993</v>
      </c>
      <c r="G12" s="96"/>
      <c r="H12" s="38">
        <f t="shared" ref="H12" si="0">SUM(H10:H11)</f>
        <v>9387.3749999999982</v>
      </c>
    </row>
    <row r="13" spans="2:8" x14ac:dyDescent="0.35">
      <c r="B13" s="37"/>
      <c r="C13" s="37"/>
      <c r="D13" s="37"/>
      <c r="E13" s="37"/>
    </row>
    <row r="14" spans="2:8" x14ac:dyDescent="0.35">
      <c r="B14" s="100" t="s">
        <v>12</v>
      </c>
      <c r="C14" s="100"/>
      <c r="D14" s="100"/>
      <c r="E14" s="100"/>
    </row>
    <row r="15" spans="2:8" ht="30" customHeight="1" x14ac:dyDescent="0.35">
      <c r="B15" s="37"/>
      <c r="C15" s="98" t="s">
        <v>57</v>
      </c>
      <c r="D15" s="98"/>
      <c r="E15" s="98"/>
      <c r="F15" s="33">
        <v>97135.483870967742</v>
      </c>
      <c r="G15" s="34">
        <v>0.5</v>
      </c>
      <c r="H15" s="33">
        <v>48567.741935483871</v>
      </c>
    </row>
    <row r="16" spans="2:8" x14ac:dyDescent="0.35">
      <c r="B16" s="37"/>
      <c r="C16" s="98" t="s">
        <v>58</v>
      </c>
      <c r="D16" s="98"/>
      <c r="E16" s="98"/>
      <c r="F16" s="33">
        <v>25032.999999999996</v>
      </c>
      <c r="G16" s="34">
        <v>0.5</v>
      </c>
      <c r="H16" s="33">
        <v>12516.499999999998</v>
      </c>
    </row>
    <row r="17" spans="2:8" s="40" customFormat="1" ht="36" customHeight="1" x14ac:dyDescent="0.35">
      <c r="C17" s="110" t="s">
        <v>59</v>
      </c>
      <c r="D17" s="110"/>
      <c r="E17" s="110"/>
      <c r="F17" s="38">
        <f>SUM(F15:F16)</f>
        <v>122168.48387096774</v>
      </c>
      <c r="G17" s="39"/>
      <c r="H17" s="38">
        <f>SUM(H15:H16)</f>
        <v>61084.241935483871</v>
      </c>
    </row>
    <row r="18" spans="2:8" x14ac:dyDescent="0.35">
      <c r="B18" s="37"/>
      <c r="C18" s="37"/>
      <c r="D18" s="37"/>
      <c r="E18" s="37"/>
    </row>
    <row r="19" spans="2:8" x14ac:dyDescent="0.35">
      <c r="B19" s="100" t="s">
        <v>20</v>
      </c>
      <c r="C19" s="100"/>
      <c r="D19" s="100"/>
      <c r="E19" s="100"/>
    </row>
    <row r="20" spans="2:8" ht="36" customHeight="1" x14ac:dyDescent="0.35">
      <c r="B20" s="37"/>
      <c r="C20" s="98" t="s">
        <v>44</v>
      </c>
      <c r="D20" s="98"/>
      <c r="E20" s="98"/>
      <c r="F20" s="33">
        <v>33406.466666666667</v>
      </c>
      <c r="G20" s="34">
        <v>0.75</v>
      </c>
      <c r="H20" s="33">
        <v>8351.6166666666668</v>
      </c>
    </row>
    <row r="21" spans="2:8" ht="36" customHeight="1" x14ac:dyDescent="0.35">
      <c r="B21" s="37"/>
      <c r="C21" s="98" t="s">
        <v>60</v>
      </c>
      <c r="D21" s="98"/>
      <c r="E21" s="98"/>
      <c r="F21" s="33">
        <v>35000</v>
      </c>
      <c r="G21" s="34">
        <v>0.75</v>
      </c>
      <c r="H21" s="33">
        <v>8750</v>
      </c>
    </row>
    <row r="22" spans="2:8" x14ac:dyDescent="0.35">
      <c r="B22" s="37"/>
      <c r="C22" s="98" t="s">
        <v>45</v>
      </c>
      <c r="D22" s="98"/>
      <c r="E22" s="98"/>
      <c r="F22" s="33">
        <v>3000</v>
      </c>
      <c r="G22" s="34">
        <v>0.5</v>
      </c>
      <c r="H22" s="33">
        <v>1500</v>
      </c>
    </row>
    <row r="23" spans="2:8" s="40" customFormat="1" ht="36" customHeight="1" x14ac:dyDescent="0.35">
      <c r="C23" s="110" t="s">
        <v>61</v>
      </c>
      <c r="D23" s="110"/>
      <c r="E23" s="110"/>
      <c r="F23" s="41">
        <f>SUM(F20:F22)</f>
        <v>71406.466666666674</v>
      </c>
      <c r="G23" s="83"/>
      <c r="H23" s="41">
        <f>SUM(H20:H22)</f>
        <v>18601.616666666669</v>
      </c>
    </row>
    <row r="24" spans="2:8" x14ac:dyDescent="0.35">
      <c r="B24" s="110" t="s">
        <v>38</v>
      </c>
      <c r="C24" s="110"/>
      <c r="D24" s="110"/>
      <c r="E24" s="110"/>
      <c r="F24" s="84">
        <f>F12+F17+F23</f>
        <v>231124.4505376344</v>
      </c>
      <c r="G24" s="85"/>
      <c r="H24" s="84">
        <f>H12+H17+H23</f>
        <v>89073.233602150533</v>
      </c>
    </row>
    <row r="25" spans="2:8" x14ac:dyDescent="0.35">
      <c r="B25" s="110" t="s">
        <v>39</v>
      </c>
      <c r="C25" s="110"/>
      <c r="D25" s="110"/>
      <c r="E25" s="110"/>
      <c r="H25" s="33">
        <v>103713.06400560224</v>
      </c>
    </row>
    <row r="26" spans="2:8" s="86" customFormat="1" ht="32.25" customHeight="1" thickBot="1" x14ac:dyDescent="0.35">
      <c r="B26" s="101" t="s">
        <v>40</v>
      </c>
      <c r="C26" s="101"/>
      <c r="D26" s="101"/>
      <c r="E26" s="101"/>
      <c r="F26" s="43">
        <f>SUM(F24:F25)</f>
        <v>231124.4505376344</v>
      </c>
      <c r="G26" s="43"/>
      <c r="H26" s="43">
        <f t="shared" ref="H26" si="1">SUM(H24:H25)</f>
        <v>192786.29760775279</v>
      </c>
    </row>
    <row r="27" spans="2:8" s="88" customFormat="1" ht="18.75" customHeight="1" thickTop="1" x14ac:dyDescent="0.3">
      <c r="B27" s="101" t="s">
        <v>63</v>
      </c>
      <c r="C27" s="101"/>
      <c r="D27" s="101"/>
      <c r="E27" s="101"/>
      <c r="F27" s="87"/>
      <c r="G27" s="87"/>
      <c r="H27" s="97">
        <f>F26-H26</f>
        <v>38338.152929881617</v>
      </c>
    </row>
    <row r="28" spans="2:8" s="88" customFormat="1" ht="19.5" thickBot="1" x14ac:dyDescent="0.35">
      <c r="B28" s="101" t="s">
        <v>64</v>
      </c>
      <c r="C28" s="101"/>
      <c r="D28" s="101"/>
      <c r="E28" s="101"/>
      <c r="F28" s="89"/>
      <c r="G28" s="90"/>
      <c r="H28" s="91">
        <f>H27/F26</f>
        <v>0.1658766644580468</v>
      </c>
    </row>
    <row r="29" spans="2:8" ht="18.75" thickTop="1" x14ac:dyDescent="0.35"/>
    <row r="34" spans="2:8" x14ac:dyDescent="0.35">
      <c r="F34" s="32"/>
      <c r="G34" s="32"/>
    </row>
    <row r="35" spans="2:8" x14ac:dyDescent="0.35">
      <c r="F35" s="32"/>
      <c r="G35" s="32"/>
    </row>
    <row r="36" spans="2:8" x14ac:dyDescent="0.35">
      <c r="F36" s="32"/>
      <c r="G36" s="32"/>
    </row>
    <row r="37" spans="2:8" s="40" customFormat="1" x14ac:dyDescent="0.35">
      <c r="H37" s="41"/>
    </row>
    <row r="38" spans="2:8" x14ac:dyDescent="0.35">
      <c r="F38" s="32"/>
      <c r="G38" s="32"/>
    </row>
    <row r="41" spans="2:8" x14ac:dyDescent="0.35">
      <c r="B41" s="40"/>
    </row>
  </sheetData>
  <mergeCells count="23">
    <mergeCell ref="B26:E26"/>
    <mergeCell ref="B7:E8"/>
    <mergeCell ref="B27:E27"/>
    <mergeCell ref="B28:E28"/>
    <mergeCell ref="B2:H2"/>
    <mergeCell ref="B3:H3"/>
    <mergeCell ref="B5:H5"/>
    <mergeCell ref="C12:E12"/>
    <mergeCell ref="C17:E17"/>
    <mergeCell ref="C23:E23"/>
    <mergeCell ref="C22:E22"/>
    <mergeCell ref="B24:E24"/>
    <mergeCell ref="B25:E25"/>
    <mergeCell ref="C15:E15"/>
    <mergeCell ref="C16:E16"/>
    <mergeCell ref="B19:E19"/>
    <mergeCell ref="C20:E20"/>
    <mergeCell ref="C21:E21"/>
    <mergeCell ref="G7:H7"/>
    <mergeCell ref="C10:E10"/>
    <mergeCell ref="C11:E11"/>
    <mergeCell ref="B9:E9"/>
    <mergeCell ref="B14:E14"/>
  </mergeCells>
  <pageMargins left="0.83" right="0.56999999999999995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zoomScale="75" zoomScaleNormal="75" workbookViewId="0">
      <selection activeCell="D6" sqref="D6"/>
    </sheetView>
  </sheetViews>
  <sheetFormatPr defaultRowHeight="16.5" x14ac:dyDescent="0.3"/>
  <cols>
    <col min="1" max="1" width="3.140625" style="9" customWidth="1"/>
    <col min="2" max="2" width="30.28515625" style="6" customWidth="1"/>
    <col min="3" max="3" width="12.42578125" style="1" hidden="1" customWidth="1"/>
    <col min="4" max="4" width="20.5703125" style="6" customWidth="1"/>
    <col min="5" max="5" width="15.85546875" style="1" customWidth="1"/>
    <col min="6" max="6" width="16.85546875" style="17" bestFit="1" customWidth="1"/>
    <col min="7" max="7" width="16.7109375" style="1" customWidth="1"/>
    <col min="8" max="8" width="16.85546875" style="1" customWidth="1"/>
    <col min="9" max="9" width="27.42578125" style="6" customWidth="1"/>
    <col min="10" max="10" width="11.7109375" style="6" bestFit="1" customWidth="1"/>
    <col min="11" max="16384" width="9.140625" style="6"/>
  </cols>
  <sheetData>
    <row r="1" spans="1:9" x14ac:dyDescent="0.3">
      <c r="A1" s="111" t="s">
        <v>9</v>
      </c>
      <c r="B1" s="111"/>
    </row>
    <row r="2" spans="1:9" x14ac:dyDescent="0.3">
      <c r="A2" s="113" t="s">
        <v>47</v>
      </c>
      <c r="B2" s="113"/>
      <c r="C2" s="113"/>
      <c r="D2" s="113"/>
      <c r="E2" s="113"/>
    </row>
    <row r="3" spans="1:9" ht="18" x14ac:dyDescent="0.35">
      <c r="B3" s="10"/>
    </row>
    <row r="4" spans="1:9" ht="33" x14ac:dyDescent="0.3">
      <c r="A4" s="120" t="s">
        <v>7</v>
      </c>
      <c r="B4" s="121"/>
      <c r="C4" s="7"/>
      <c r="D4" s="14"/>
      <c r="E4" s="69" t="s">
        <v>66</v>
      </c>
      <c r="F4" s="115" t="s">
        <v>22</v>
      </c>
      <c r="G4" s="116"/>
      <c r="H4" s="21"/>
    </row>
    <row r="5" spans="1:9" x14ac:dyDescent="0.3">
      <c r="A5" s="122"/>
      <c r="B5" s="123"/>
      <c r="C5" s="70" t="s">
        <v>0</v>
      </c>
      <c r="D5" s="71" t="s">
        <v>5</v>
      </c>
      <c r="E5" s="72" t="s">
        <v>0</v>
      </c>
      <c r="F5" s="72" t="s">
        <v>46</v>
      </c>
      <c r="G5" s="72" t="s">
        <v>0</v>
      </c>
      <c r="H5" s="22"/>
      <c r="I5" s="11"/>
    </row>
    <row r="6" spans="1:9" ht="33" x14ac:dyDescent="0.3">
      <c r="A6" s="44"/>
      <c r="B6" s="45" t="s">
        <v>10</v>
      </c>
      <c r="C6" s="46">
        <v>35</v>
      </c>
      <c r="D6" s="45" t="s">
        <v>3</v>
      </c>
      <c r="E6" s="47">
        <v>33</v>
      </c>
      <c r="F6" s="76"/>
      <c r="G6" s="47">
        <v>33</v>
      </c>
      <c r="H6" s="2"/>
    </row>
    <row r="7" spans="1:9" ht="33" x14ac:dyDescent="0.3">
      <c r="A7" s="44"/>
      <c r="B7" s="45" t="s">
        <v>74</v>
      </c>
      <c r="C7" s="46">
        <f>12000/22/8</f>
        <v>68.181818181818187</v>
      </c>
      <c r="D7" s="48"/>
      <c r="E7" s="46">
        <v>206.88429752066114</v>
      </c>
      <c r="F7" s="76"/>
      <c r="G7" s="46">
        <f>E7</f>
        <v>206.88429752066114</v>
      </c>
      <c r="I7" s="12"/>
    </row>
    <row r="8" spans="1:9" x14ac:dyDescent="0.3">
      <c r="B8" s="82"/>
      <c r="E8" s="2"/>
      <c r="F8" s="49"/>
      <c r="G8" s="2"/>
      <c r="H8" s="2"/>
    </row>
    <row r="9" spans="1:9" ht="18" x14ac:dyDescent="0.35">
      <c r="A9" s="112" t="s">
        <v>23</v>
      </c>
      <c r="B9" s="112"/>
      <c r="C9" s="112"/>
      <c r="D9" s="112"/>
      <c r="E9" s="112"/>
      <c r="F9" s="112"/>
      <c r="G9" s="112"/>
      <c r="H9" s="2"/>
    </row>
    <row r="10" spans="1:9" x14ac:dyDescent="0.3">
      <c r="A10" s="13"/>
      <c r="B10" s="13"/>
      <c r="E10" s="2"/>
      <c r="F10" s="49"/>
      <c r="G10" s="2"/>
      <c r="H10" s="2"/>
    </row>
    <row r="11" spans="1:9" x14ac:dyDescent="0.3">
      <c r="A11" s="13"/>
      <c r="B11" s="13" t="s">
        <v>25</v>
      </c>
      <c r="E11" s="2"/>
      <c r="F11" s="49"/>
      <c r="G11" s="2"/>
      <c r="H11" s="2"/>
    </row>
    <row r="12" spans="1:9" ht="33" x14ac:dyDescent="0.3">
      <c r="B12" s="45" t="s">
        <v>30</v>
      </c>
      <c r="C12" s="46">
        <v>10</v>
      </c>
      <c r="D12" s="45"/>
      <c r="E12" s="47">
        <v>10</v>
      </c>
      <c r="F12" s="76"/>
      <c r="G12" s="47">
        <v>10</v>
      </c>
      <c r="H12" s="2"/>
    </row>
    <row r="13" spans="1:9" ht="33" x14ac:dyDescent="0.3">
      <c r="B13" s="45" t="s">
        <v>50</v>
      </c>
      <c r="C13" s="46"/>
      <c r="D13" s="45"/>
      <c r="E13" s="46">
        <f>E12*E6</f>
        <v>330</v>
      </c>
      <c r="F13" s="76"/>
      <c r="G13" s="46">
        <f>G12*G6</f>
        <v>330</v>
      </c>
    </row>
    <row r="14" spans="1:9" ht="33" x14ac:dyDescent="0.3">
      <c r="B14" s="45" t="s">
        <v>51</v>
      </c>
      <c r="C14" s="46"/>
      <c r="D14" s="45"/>
      <c r="E14" s="46">
        <f>E13*22</f>
        <v>7260</v>
      </c>
      <c r="F14" s="76"/>
      <c r="G14" s="46">
        <f>G13*22</f>
        <v>7260</v>
      </c>
    </row>
    <row r="15" spans="1:9" ht="33" x14ac:dyDescent="0.3">
      <c r="B15" s="45" t="s">
        <v>31</v>
      </c>
      <c r="C15" s="46">
        <v>2</v>
      </c>
      <c r="D15" s="45"/>
      <c r="E15" s="47">
        <v>1</v>
      </c>
      <c r="F15" s="76">
        <v>0.75</v>
      </c>
      <c r="G15" s="47">
        <f>E15*0.25</f>
        <v>0.25</v>
      </c>
      <c r="H15" s="2"/>
    </row>
    <row r="16" spans="1:9" ht="33" x14ac:dyDescent="0.3">
      <c r="B16" s="45" t="s">
        <v>32</v>
      </c>
      <c r="C16" s="46" t="e">
        <f>#REF!*C12*C15/60</f>
        <v>#REF!</v>
      </c>
      <c r="D16" s="45" t="s">
        <v>2</v>
      </c>
      <c r="E16" s="46">
        <f>E14*E15/60</f>
        <v>121</v>
      </c>
      <c r="F16" s="76"/>
      <c r="G16" s="46">
        <f>G14*G15/60</f>
        <v>30.25</v>
      </c>
    </row>
    <row r="17" spans="1:8" ht="33" x14ac:dyDescent="0.3">
      <c r="A17" s="6"/>
      <c r="B17" s="50" t="s">
        <v>34</v>
      </c>
      <c r="C17" s="51"/>
      <c r="D17" s="50"/>
      <c r="E17" s="59">
        <f>E16*E7</f>
        <v>25032.999999999996</v>
      </c>
      <c r="F17" s="76"/>
      <c r="G17" s="59">
        <f>G16*G7</f>
        <v>6258.2499999999991</v>
      </c>
      <c r="H17" s="2"/>
    </row>
    <row r="18" spans="1:8" x14ac:dyDescent="0.3">
      <c r="A18" s="13"/>
      <c r="B18" s="13"/>
      <c r="E18" s="29"/>
      <c r="F18" s="49"/>
      <c r="G18" s="2"/>
      <c r="H18" s="2"/>
    </row>
    <row r="19" spans="1:8" x14ac:dyDescent="0.3">
      <c r="A19" s="13"/>
      <c r="B19" s="13" t="s">
        <v>24</v>
      </c>
      <c r="E19" s="2"/>
      <c r="F19" s="49"/>
      <c r="G19" s="2"/>
      <c r="H19" s="2"/>
    </row>
    <row r="20" spans="1:8" ht="33" x14ac:dyDescent="0.3">
      <c r="B20" s="45" t="s">
        <v>28</v>
      </c>
      <c r="C20" s="46">
        <v>10</v>
      </c>
      <c r="D20" s="45"/>
      <c r="E20" s="47">
        <v>5</v>
      </c>
      <c r="F20" s="76"/>
      <c r="G20" s="47">
        <v>5</v>
      </c>
      <c r="H20" s="2"/>
    </row>
    <row r="21" spans="1:8" ht="33" x14ac:dyDescent="0.3">
      <c r="B21" s="45" t="s">
        <v>27</v>
      </c>
      <c r="C21" s="46"/>
      <c r="D21" s="45"/>
      <c r="E21" s="46">
        <f>E20*E6</f>
        <v>165</v>
      </c>
      <c r="F21" s="76"/>
      <c r="G21" s="46">
        <f>G20*G6</f>
        <v>165</v>
      </c>
    </row>
    <row r="22" spans="1:8" ht="33" x14ac:dyDescent="0.3">
      <c r="B22" s="45" t="s">
        <v>26</v>
      </c>
      <c r="C22" s="46"/>
      <c r="D22" s="45"/>
      <c r="E22" s="46">
        <f>E21*22</f>
        <v>3630</v>
      </c>
      <c r="F22" s="76"/>
      <c r="G22" s="46">
        <f>G21*22</f>
        <v>3630</v>
      </c>
    </row>
    <row r="23" spans="1:8" ht="33" x14ac:dyDescent="0.3">
      <c r="B23" s="45" t="s">
        <v>29</v>
      </c>
      <c r="C23" s="46">
        <v>2</v>
      </c>
      <c r="D23" s="45"/>
      <c r="E23" s="47">
        <v>1</v>
      </c>
      <c r="F23" s="76">
        <v>0.75</v>
      </c>
      <c r="G23" s="47">
        <f>E23*0.25</f>
        <v>0.25</v>
      </c>
      <c r="H23" s="2"/>
    </row>
    <row r="24" spans="1:8" ht="49.5" x14ac:dyDescent="0.3">
      <c r="B24" s="45" t="s">
        <v>11</v>
      </c>
      <c r="C24" s="46">
        <f>C6*C20*C23/60</f>
        <v>11.666666666666666</v>
      </c>
      <c r="D24" s="45" t="s">
        <v>2</v>
      </c>
      <c r="E24" s="46">
        <f>E22*E23/60</f>
        <v>60.5</v>
      </c>
      <c r="F24" s="76"/>
      <c r="G24" s="46">
        <f>G22*G23/60</f>
        <v>15.125</v>
      </c>
    </row>
    <row r="25" spans="1:8" ht="49.5" x14ac:dyDescent="0.3">
      <c r="A25" s="6"/>
      <c r="B25" s="50" t="s">
        <v>33</v>
      </c>
      <c r="C25" s="46">
        <f>C24*C7</f>
        <v>795.4545454545455</v>
      </c>
      <c r="D25" s="45" t="s">
        <v>1</v>
      </c>
      <c r="E25" s="51">
        <f>E24*E7</f>
        <v>12516.499999999998</v>
      </c>
      <c r="F25" s="76">
        <v>0.75</v>
      </c>
      <c r="G25" s="51">
        <f>G24*G7</f>
        <v>3129.1249999999995</v>
      </c>
      <c r="H25" s="23"/>
    </row>
    <row r="26" spans="1:8" ht="18" x14ac:dyDescent="0.35">
      <c r="A26" s="114" t="s">
        <v>35</v>
      </c>
      <c r="B26" s="114"/>
      <c r="C26" s="52"/>
      <c r="D26" s="53"/>
      <c r="E26" s="54">
        <f>E17+E25</f>
        <v>37549.499999999993</v>
      </c>
      <c r="F26" s="77"/>
      <c r="G26" s="54">
        <f>G17+G25</f>
        <v>9387.3749999999982</v>
      </c>
    </row>
    <row r="27" spans="1:8" x14ac:dyDescent="0.3">
      <c r="F27" s="55"/>
    </row>
    <row r="28" spans="1:8" ht="18" x14ac:dyDescent="0.35">
      <c r="A28" s="112" t="s">
        <v>12</v>
      </c>
      <c r="B28" s="112"/>
      <c r="F28" s="55"/>
    </row>
    <row r="29" spans="1:8" x14ac:dyDescent="0.3">
      <c r="A29" s="13"/>
      <c r="B29" s="13"/>
      <c r="F29" s="55"/>
    </row>
    <row r="30" spans="1:8" x14ac:dyDescent="0.3">
      <c r="A30" s="6"/>
      <c r="B30" s="14" t="s">
        <v>14</v>
      </c>
      <c r="F30" s="55"/>
    </row>
    <row r="31" spans="1:8" ht="99" x14ac:dyDescent="0.3">
      <c r="B31" s="45" t="s">
        <v>73</v>
      </c>
      <c r="C31" s="46"/>
      <c r="D31" s="45"/>
      <c r="E31" s="46">
        <f>(6022400/31)*0.5</f>
        <v>97135.483870967742</v>
      </c>
      <c r="F31" s="77">
        <v>0.5</v>
      </c>
      <c r="G31" s="46">
        <f>E31*0.5</f>
        <v>48567.741935483871</v>
      </c>
    </row>
    <row r="32" spans="1:8" x14ac:dyDescent="0.3">
      <c r="F32" s="55"/>
    </row>
    <row r="33" spans="1:9" x14ac:dyDescent="0.3">
      <c r="A33" s="6"/>
      <c r="B33" s="14" t="s">
        <v>13</v>
      </c>
      <c r="F33" s="55"/>
    </row>
    <row r="34" spans="1:9" ht="49.5" x14ac:dyDescent="0.3">
      <c r="B34" s="45" t="s">
        <v>15</v>
      </c>
      <c r="C34" s="46">
        <v>4</v>
      </c>
      <c r="D34" s="45" t="s">
        <v>4</v>
      </c>
      <c r="E34" s="47">
        <v>2</v>
      </c>
      <c r="F34" s="77">
        <v>0.5</v>
      </c>
      <c r="G34" s="57">
        <f>E34*0.5</f>
        <v>1</v>
      </c>
      <c r="H34" s="2"/>
    </row>
    <row r="35" spans="1:9" ht="49.5" x14ac:dyDescent="0.3">
      <c r="B35" s="45" t="s">
        <v>16</v>
      </c>
      <c r="C35" s="46"/>
      <c r="D35" s="45"/>
      <c r="E35" s="47">
        <f>E34*E20</f>
        <v>10</v>
      </c>
      <c r="F35" s="77">
        <v>0.5</v>
      </c>
      <c r="G35" s="57">
        <f>E35*0.5</f>
        <v>5</v>
      </c>
      <c r="H35" s="2"/>
    </row>
    <row r="36" spans="1:9" ht="49.5" x14ac:dyDescent="0.3">
      <c r="B36" s="45" t="s">
        <v>17</v>
      </c>
      <c r="C36" s="46"/>
      <c r="D36" s="45"/>
      <c r="E36" s="58">
        <f>E35*E6/60</f>
        <v>5.5</v>
      </c>
      <c r="F36" s="77">
        <v>0.5</v>
      </c>
      <c r="G36" s="46">
        <f>E36*0.5</f>
        <v>2.75</v>
      </c>
      <c r="H36" s="3"/>
    </row>
    <row r="37" spans="1:9" ht="66" x14ac:dyDescent="0.3">
      <c r="B37" s="45" t="s">
        <v>18</v>
      </c>
      <c r="C37" s="46"/>
      <c r="D37" s="45"/>
      <c r="E37" s="58">
        <f>E36*22</f>
        <v>121</v>
      </c>
      <c r="F37" s="77">
        <v>0.5</v>
      </c>
      <c r="G37" s="46">
        <f>E37*0.5</f>
        <v>60.5</v>
      </c>
      <c r="H37" s="3"/>
    </row>
    <row r="38" spans="1:9" s="14" customFormat="1" ht="66" x14ac:dyDescent="0.3">
      <c r="A38" s="60"/>
      <c r="B38" s="61" t="s">
        <v>19</v>
      </c>
      <c r="C38" s="62"/>
      <c r="D38" s="61"/>
      <c r="E38" s="63">
        <f>E37*E7</f>
        <v>25032.999999999996</v>
      </c>
      <c r="F38" s="78">
        <v>0.5</v>
      </c>
      <c r="G38" s="62">
        <f>E38*0.5</f>
        <v>12516.499999999998</v>
      </c>
      <c r="H38" s="24"/>
    </row>
    <row r="39" spans="1:9" ht="18" x14ac:dyDescent="0.35">
      <c r="A39" s="117" t="s">
        <v>52</v>
      </c>
      <c r="B39" s="118"/>
      <c r="C39" s="54"/>
      <c r="D39" s="64"/>
      <c r="E39" s="65">
        <f>E31+E38</f>
        <v>122168.48387096774</v>
      </c>
      <c r="F39" s="77"/>
      <c r="G39" s="65">
        <f>G31+G38</f>
        <v>61084.241935483871</v>
      </c>
      <c r="H39" s="25"/>
    </row>
    <row r="40" spans="1:9" x14ac:dyDescent="0.3">
      <c r="E40" s="2"/>
      <c r="F40" s="55"/>
      <c r="G40" s="2"/>
      <c r="H40" s="2"/>
    </row>
    <row r="41" spans="1:9" ht="18" x14ac:dyDescent="0.35">
      <c r="A41" s="112" t="s">
        <v>20</v>
      </c>
      <c r="B41" s="112"/>
      <c r="F41" s="55"/>
    </row>
    <row r="42" spans="1:9" ht="34.5" customHeight="1" x14ac:dyDescent="0.3">
      <c r="B42" s="93"/>
      <c r="C42" s="4" t="s">
        <v>0</v>
      </c>
      <c r="D42" s="11" t="s">
        <v>5</v>
      </c>
      <c r="E42" s="4" t="s">
        <v>69</v>
      </c>
      <c r="F42" s="94" t="s">
        <v>68</v>
      </c>
      <c r="G42" s="4" t="s">
        <v>70</v>
      </c>
      <c r="H42" s="4"/>
      <c r="I42" s="11"/>
    </row>
    <row r="43" spans="1:9" ht="57" customHeight="1" x14ac:dyDescent="0.3">
      <c r="B43" s="45" t="s">
        <v>71</v>
      </c>
      <c r="C43" s="46">
        <f>40000+13099</f>
        <v>53099</v>
      </c>
      <c r="D43" s="45" t="s">
        <v>6</v>
      </c>
      <c r="E43" s="66">
        <f>(243689.6/12)+13099</f>
        <v>33406.466666666667</v>
      </c>
      <c r="F43" s="77">
        <v>0.75</v>
      </c>
      <c r="G43" s="66">
        <f>E43*0.25</f>
        <v>8351.6166666666668</v>
      </c>
      <c r="H43" s="5"/>
    </row>
    <row r="44" spans="1:9" ht="49.5" x14ac:dyDescent="0.3">
      <c r="B44" s="45" t="s">
        <v>72</v>
      </c>
      <c r="C44" s="46"/>
      <c r="D44" s="48"/>
      <c r="E44" s="46">
        <f>5*10*700</f>
        <v>35000</v>
      </c>
      <c r="F44" s="77">
        <v>0.75</v>
      </c>
      <c r="G44" s="66">
        <f>E44*0.25</f>
        <v>8750</v>
      </c>
      <c r="I44" s="12"/>
    </row>
    <row r="45" spans="1:9" ht="33" x14ac:dyDescent="0.3">
      <c r="B45" s="45" t="s">
        <v>8</v>
      </c>
      <c r="C45" s="46">
        <v>3000</v>
      </c>
      <c r="D45" s="45"/>
      <c r="E45" s="66">
        <v>3000</v>
      </c>
      <c r="F45" s="77">
        <v>0.5</v>
      </c>
      <c r="G45" s="66">
        <f>E45*0.5</f>
        <v>1500</v>
      </c>
      <c r="H45" s="5"/>
      <c r="I45" s="12"/>
    </row>
    <row r="46" spans="1:9" ht="18" x14ac:dyDescent="0.35">
      <c r="A46" s="114" t="s">
        <v>21</v>
      </c>
      <c r="B46" s="114"/>
      <c r="C46" s="54"/>
      <c r="D46" s="68"/>
      <c r="E46" s="54">
        <f>E43+E44+E45</f>
        <v>71406.466666666674</v>
      </c>
      <c r="F46" s="77"/>
      <c r="G46" s="54">
        <f>G43+G44+G45</f>
        <v>18601.616666666669</v>
      </c>
      <c r="H46" s="26"/>
      <c r="I46" s="12"/>
    </row>
    <row r="47" spans="1:9" ht="17.25" thickBot="1" x14ac:dyDescent="0.35">
      <c r="A47" s="119" t="s">
        <v>53</v>
      </c>
      <c r="B47" s="119"/>
      <c r="C47" s="28"/>
      <c r="D47" s="67"/>
      <c r="E47" s="28">
        <f>E26+E39+E46</f>
        <v>231124.4505376344</v>
      </c>
      <c r="F47" s="79"/>
      <c r="G47" s="28">
        <f>G26+G39+G46</f>
        <v>89073.233602150533</v>
      </c>
      <c r="I47" s="12"/>
    </row>
    <row r="48" spans="1:9" ht="17.25" thickTop="1" x14ac:dyDescent="0.3">
      <c r="D48" s="12"/>
      <c r="I48" s="12"/>
    </row>
    <row r="49" spans="1:9" x14ac:dyDescent="0.3">
      <c r="D49" s="12"/>
      <c r="I49" s="12"/>
    </row>
    <row r="50" spans="1:9" x14ac:dyDescent="0.3">
      <c r="D50" s="12"/>
      <c r="I50" s="12"/>
    </row>
    <row r="51" spans="1:9" ht="18" x14ac:dyDescent="0.35">
      <c r="A51" s="114" t="s">
        <v>37</v>
      </c>
      <c r="B51" s="114"/>
      <c r="C51" s="46"/>
      <c r="D51" s="48"/>
      <c r="E51" s="46"/>
      <c r="F51" s="27"/>
      <c r="G51" s="51">
        <v>103713.06400560224</v>
      </c>
      <c r="I51" s="12"/>
    </row>
    <row r="52" spans="1:9" ht="18" x14ac:dyDescent="0.35">
      <c r="A52" s="114" t="s">
        <v>36</v>
      </c>
      <c r="B52" s="114"/>
      <c r="C52" s="45"/>
      <c r="D52" s="45"/>
      <c r="E52" s="51">
        <f>SUM(E47:E50)</f>
        <v>231124.4505376344</v>
      </c>
      <c r="F52" s="27"/>
      <c r="G52" s="51">
        <f>G47+G51</f>
        <v>192786.29760775279</v>
      </c>
      <c r="I52" s="12"/>
    </row>
    <row r="53" spans="1:9" ht="18" x14ac:dyDescent="0.35">
      <c r="A53" s="114" t="s">
        <v>48</v>
      </c>
      <c r="B53" s="114"/>
      <c r="D53" s="12"/>
      <c r="E53" s="73"/>
      <c r="F53" s="56"/>
      <c r="G53" s="74">
        <f>E52-G52</f>
        <v>38338.152929881617</v>
      </c>
      <c r="I53" s="12"/>
    </row>
    <row r="54" spans="1:9" ht="18" x14ac:dyDescent="0.35">
      <c r="A54" s="114" t="s">
        <v>49</v>
      </c>
      <c r="B54" s="114"/>
      <c r="D54" s="12"/>
      <c r="E54" s="73"/>
      <c r="F54" s="56"/>
      <c r="G54" s="75">
        <f>G53/E52</f>
        <v>0.1658766644580468</v>
      </c>
      <c r="I54" s="12"/>
    </row>
    <row r="55" spans="1:9" x14ac:dyDescent="0.3">
      <c r="A55" s="30"/>
      <c r="B55" s="30"/>
      <c r="D55" s="12"/>
      <c r="G55" s="7"/>
      <c r="I55" s="12"/>
    </row>
    <row r="56" spans="1:9" x14ac:dyDescent="0.3">
      <c r="A56" s="30"/>
      <c r="B56" s="30"/>
      <c r="D56" s="12"/>
      <c r="G56" s="7"/>
      <c r="I56" s="12"/>
    </row>
    <row r="57" spans="1:9" x14ac:dyDescent="0.3">
      <c r="A57" s="30"/>
      <c r="B57" s="30"/>
      <c r="D57" s="12"/>
      <c r="G57" s="7"/>
      <c r="I57" s="12"/>
    </row>
    <row r="58" spans="1:9" x14ac:dyDescent="0.3">
      <c r="A58" s="30"/>
      <c r="B58" s="30"/>
      <c r="D58" s="12"/>
      <c r="G58" s="7"/>
      <c r="I58" s="12"/>
    </row>
    <row r="59" spans="1:9" x14ac:dyDescent="0.3">
      <c r="A59" s="30"/>
      <c r="B59" s="30"/>
      <c r="D59" s="12"/>
      <c r="G59" s="7"/>
      <c r="I59" s="12"/>
    </row>
    <row r="60" spans="1:9" ht="16.5" customHeight="1" x14ac:dyDescent="0.3">
      <c r="A60" s="30"/>
      <c r="B60" s="30"/>
      <c r="D60" s="12"/>
      <c r="G60" s="7"/>
      <c r="I60" s="12"/>
    </row>
    <row r="61" spans="1:9" x14ac:dyDescent="0.3">
      <c r="A61" s="30"/>
      <c r="B61" s="30"/>
      <c r="D61" s="12"/>
      <c r="G61" s="7"/>
      <c r="I61" s="12"/>
    </row>
    <row r="62" spans="1:9" x14ac:dyDescent="0.3">
      <c r="A62" s="30"/>
      <c r="B62" s="30"/>
      <c r="D62" s="12"/>
      <c r="G62" s="7"/>
      <c r="I62" s="12"/>
    </row>
    <row r="63" spans="1:9" x14ac:dyDescent="0.3">
      <c r="A63" s="30"/>
      <c r="B63" s="30"/>
      <c r="D63" s="12"/>
      <c r="G63" s="7"/>
      <c r="I63" s="12"/>
    </row>
    <row r="64" spans="1:9" x14ac:dyDescent="0.3">
      <c r="A64" s="30"/>
      <c r="B64" s="30"/>
      <c r="D64" s="12"/>
      <c r="G64" s="7"/>
      <c r="I64" s="12"/>
    </row>
    <row r="65" spans="1:9" x14ac:dyDescent="0.3">
      <c r="A65" s="30"/>
      <c r="B65" s="30"/>
      <c r="D65" s="12"/>
      <c r="G65" s="7"/>
      <c r="I65" s="12"/>
    </row>
    <row r="66" spans="1:9" x14ac:dyDescent="0.3">
      <c r="C66" s="7"/>
      <c r="D66" s="17"/>
      <c r="E66" s="7"/>
      <c r="F66" s="80"/>
      <c r="G66" s="7"/>
      <c r="I66" s="12"/>
    </row>
    <row r="67" spans="1:9" x14ac:dyDescent="0.3">
      <c r="C67" s="7"/>
      <c r="D67" s="17"/>
      <c r="E67" s="7"/>
      <c r="F67" s="80"/>
      <c r="G67" s="7"/>
      <c r="I67" s="12"/>
    </row>
    <row r="68" spans="1:9" x14ac:dyDescent="0.3">
      <c r="C68" s="7"/>
      <c r="D68" s="18"/>
      <c r="E68" s="7"/>
      <c r="F68" s="80"/>
      <c r="G68" s="7"/>
      <c r="I68" s="12"/>
    </row>
    <row r="69" spans="1:9" x14ac:dyDescent="0.3">
      <c r="C69" s="7"/>
      <c r="D69" s="19"/>
      <c r="E69" s="7"/>
      <c r="F69" s="80"/>
      <c r="G69" s="7"/>
      <c r="I69" s="31"/>
    </row>
    <row r="70" spans="1:9" x14ac:dyDescent="0.3">
      <c r="C70" s="7"/>
      <c r="D70" s="1"/>
      <c r="E70" s="7"/>
      <c r="F70" s="80"/>
      <c r="G70" s="7"/>
      <c r="I70" s="31"/>
    </row>
    <row r="71" spans="1:9" x14ac:dyDescent="0.3">
      <c r="C71" s="7"/>
      <c r="D71" s="1"/>
      <c r="E71" s="7"/>
      <c r="F71" s="80"/>
      <c r="G71" s="7"/>
      <c r="I71" s="31"/>
    </row>
    <row r="72" spans="1:9" x14ac:dyDescent="0.3">
      <c r="C72" s="7"/>
      <c r="D72" s="1"/>
      <c r="E72" s="7"/>
      <c r="F72" s="80"/>
      <c r="G72" s="7"/>
      <c r="I72" s="12"/>
    </row>
    <row r="73" spans="1:9" x14ac:dyDescent="0.3">
      <c r="B73" s="15"/>
      <c r="C73" s="7"/>
      <c r="D73" s="1"/>
      <c r="E73" s="7"/>
      <c r="F73" s="80"/>
      <c r="G73" s="7"/>
      <c r="I73" s="12"/>
    </row>
    <row r="74" spans="1:9" x14ac:dyDescent="0.3">
      <c r="D74" s="12"/>
      <c r="I74" s="12"/>
    </row>
    <row r="75" spans="1:9" x14ac:dyDescent="0.3">
      <c r="D75" s="12"/>
      <c r="H75" s="7"/>
      <c r="I75" s="12"/>
    </row>
    <row r="76" spans="1:9" x14ac:dyDescent="0.3">
      <c r="D76" s="12"/>
      <c r="H76" s="7"/>
      <c r="I76" s="12"/>
    </row>
    <row r="77" spans="1:9" x14ac:dyDescent="0.3">
      <c r="D77" s="12"/>
      <c r="H77" s="7"/>
      <c r="I77" s="12"/>
    </row>
    <row r="78" spans="1:9" x14ac:dyDescent="0.3">
      <c r="H78" s="7"/>
      <c r="I78" s="12"/>
    </row>
    <row r="79" spans="1:9" x14ac:dyDescent="0.3">
      <c r="H79" s="7"/>
      <c r="I79" s="12"/>
    </row>
    <row r="80" spans="1:9" x14ac:dyDescent="0.3">
      <c r="C80" s="6"/>
      <c r="E80" s="6"/>
      <c r="F80" s="9"/>
      <c r="G80" s="6"/>
      <c r="H80" s="7"/>
      <c r="I80" s="12"/>
    </row>
    <row r="81" spans="2:9" x14ac:dyDescent="0.3">
      <c r="B81" s="15"/>
      <c r="H81" s="7"/>
      <c r="I81" s="12"/>
    </row>
    <row r="82" spans="2:9" x14ac:dyDescent="0.3">
      <c r="B82" s="7"/>
      <c r="C82" s="6"/>
      <c r="D82" s="7"/>
      <c r="E82" s="80"/>
      <c r="F82" s="7"/>
      <c r="G82" s="7"/>
      <c r="H82" s="12"/>
    </row>
    <row r="83" spans="2:9" x14ac:dyDescent="0.3">
      <c r="B83" s="7"/>
      <c r="C83" s="6"/>
      <c r="D83" s="7"/>
      <c r="E83" s="80"/>
      <c r="F83" s="7"/>
      <c r="H83" s="17"/>
    </row>
    <row r="84" spans="2:9" x14ac:dyDescent="0.3">
      <c r="B84" s="1"/>
      <c r="C84" s="6"/>
      <c r="D84" s="1"/>
      <c r="E84" s="17"/>
      <c r="F84" s="1"/>
      <c r="H84" s="17"/>
    </row>
    <row r="85" spans="2:9" x14ac:dyDescent="0.3">
      <c r="B85" s="1"/>
      <c r="C85" s="6"/>
      <c r="D85" s="1"/>
      <c r="E85" s="17"/>
      <c r="F85" s="1"/>
      <c r="H85" s="18"/>
    </row>
    <row r="86" spans="2:9" x14ac:dyDescent="0.3">
      <c r="B86" s="4"/>
      <c r="C86" s="15"/>
      <c r="D86" s="4"/>
      <c r="E86" s="16"/>
      <c r="F86" s="4"/>
      <c r="H86" s="19"/>
    </row>
    <row r="87" spans="2:9" x14ac:dyDescent="0.3">
      <c r="B87" s="1"/>
      <c r="D87" s="1"/>
      <c r="E87" s="17"/>
      <c r="F87" s="1"/>
    </row>
    <row r="88" spans="2:9" x14ac:dyDescent="0.3">
      <c r="B88" s="1"/>
      <c r="D88" s="1"/>
      <c r="E88" s="17"/>
      <c r="F88" s="1"/>
    </row>
    <row r="89" spans="2:9" x14ac:dyDescent="0.3">
      <c r="B89" s="1"/>
      <c r="D89" s="1"/>
      <c r="E89" s="17"/>
      <c r="F89" s="1"/>
      <c r="G89" s="6"/>
    </row>
    <row r="90" spans="2:9" x14ac:dyDescent="0.3">
      <c r="B90" s="1"/>
      <c r="D90" s="1"/>
      <c r="E90" s="17"/>
      <c r="F90" s="1"/>
    </row>
    <row r="91" spans="2:9" x14ac:dyDescent="0.3">
      <c r="B91" s="1"/>
      <c r="D91" s="1"/>
      <c r="E91" s="17"/>
      <c r="F91" s="1"/>
      <c r="G91" s="7"/>
      <c r="H91" s="12"/>
    </row>
    <row r="92" spans="2:9" x14ac:dyDescent="0.3">
      <c r="B92" s="1"/>
      <c r="D92" s="1"/>
      <c r="E92" s="17"/>
      <c r="F92" s="1"/>
      <c r="G92" s="7"/>
      <c r="H92" s="12"/>
    </row>
    <row r="93" spans="2:9" x14ac:dyDescent="0.3">
      <c r="B93" s="1"/>
      <c r="D93" s="1"/>
      <c r="E93" s="17"/>
      <c r="F93" s="1"/>
      <c r="H93" s="12"/>
    </row>
    <row r="94" spans="2:9" x14ac:dyDescent="0.3">
      <c r="B94" s="7"/>
      <c r="C94" s="7"/>
      <c r="D94" s="7"/>
      <c r="E94" s="80"/>
      <c r="F94" s="7"/>
      <c r="H94" s="12"/>
    </row>
    <row r="95" spans="2:9" x14ac:dyDescent="0.3">
      <c r="B95" s="7"/>
      <c r="D95" s="7"/>
      <c r="E95" s="80"/>
      <c r="F95" s="7"/>
      <c r="G95" s="4"/>
      <c r="H95" s="6"/>
    </row>
    <row r="96" spans="2:9" x14ac:dyDescent="0.3">
      <c r="B96" s="7"/>
      <c r="D96" s="7"/>
      <c r="E96" s="80"/>
      <c r="F96" s="7"/>
      <c r="H96" s="6"/>
    </row>
    <row r="97" spans="2:9" x14ac:dyDescent="0.3">
      <c r="B97" s="7"/>
      <c r="C97" s="16"/>
      <c r="D97" s="7"/>
      <c r="E97" s="80"/>
      <c r="F97" s="7"/>
      <c r="H97" s="6"/>
    </row>
    <row r="98" spans="2:9" x14ac:dyDescent="0.3">
      <c r="C98" s="7"/>
      <c r="D98" s="17"/>
      <c r="E98" s="7"/>
      <c r="F98" s="80"/>
      <c r="G98" s="7"/>
    </row>
    <row r="99" spans="2:9" x14ac:dyDescent="0.3">
      <c r="C99" s="7"/>
      <c r="D99" s="17"/>
      <c r="E99" s="7"/>
      <c r="F99" s="80"/>
      <c r="G99" s="7"/>
    </row>
    <row r="100" spans="2:9" x14ac:dyDescent="0.3">
      <c r="C100" s="7"/>
      <c r="D100" s="18"/>
      <c r="E100" s="7"/>
      <c r="F100" s="80"/>
      <c r="G100" s="7"/>
    </row>
    <row r="101" spans="2:9" x14ac:dyDescent="0.3">
      <c r="C101" s="7"/>
      <c r="D101" s="19"/>
      <c r="E101" s="7"/>
      <c r="F101" s="80"/>
      <c r="G101" s="7"/>
    </row>
    <row r="102" spans="2:9" x14ac:dyDescent="0.3">
      <c r="C102" s="7"/>
      <c r="D102" s="1"/>
      <c r="E102" s="7"/>
      <c r="F102" s="80"/>
      <c r="G102" s="7"/>
    </row>
    <row r="103" spans="2:9" x14ac:dyDescent="0.3">
      <c r="C103" s="7"/>
      <c r="D103" s="1"/>
      <c r="E103" s="7"/>
      <c r="F103" s="80"/>
      <c r="G103" s="7"/>
      <c r="H103" s="7"/>
      <c r="I103" s="15"/>
    </row>
    <row r="104" spans="2:9" x14ac:dyDescent="0.3">
      <c r="C104" s="7"/>
      <c r="D104" s="1"/>
      <c r="E104" s="7"/>
      <c r="F104" s="80"/>
      <c r="G104" s="7"/>
      <c r="H104" s="7"/>
      <c r="I104" s="1"/>
    </row>
    <row r="105" spans="2:9" x14ac:dyDescent="0.3">
      <c r="B105" s="15"/>
      <c r="C105" s="7"/>
      <c r="D105" s="1"/>
      <c r="E105" s="7"/>
      <c r="F105" s="80"/>
      <c r="G105" s="7"/>
      <c r="H105" s="7"/>
      <c r="I105" s="1"/>
    </row>
    <row r="106" spans="2:9" x14ac:dyDescent="0.3">
      <c r="B106" s="15"/>
      <c r="C106" s="7"/>
      <c r="D106" s="1"/>
      <c r="E106" s="7"/>
      <c r="F106" s="80"/>
      <c r="G106" s="7"/>
      <c r="H106" s="7"/>
      <c r="I106" s="1"/>
    </row>
    <row r="107" spans="2:9" x14ac:dyDescent="0.3">
      <c r="B107" s="15"/>
      <c r="C107" s="7"/>
      <c r="D107" s="1"/>
      <c r="E107" s="7"/>
      <c r="F107" s="80"/>
      <c r="G107" s="7"/>
      <c r="H107" s="7"/>
      <c r="I107" s="1"/>
    </row>
    <row r="108" spans="2:9" x14ac:dyDescent="0.3">
      <c r="B108" s="15"/>
      <c r="C108" s="7"/>
      <c r="D108" s="1"/>
      <c r="E108" s="7"/>
      <c r="F108" s="80"/>
      <c r="G108" s="7"/>
      <c r="H108" s="7"/>
      <c r="I108" s="1"/>
    </row>
    <row r="109" spans="2:9" x14ac:dyDescent="0.3">
      <c r="B109" s="15"/>
      <c r="C109" s="7"/>
      <c r="D109" s="1"/>
      <c r="E109" s="7"/>
      <c r="F109" s="80"/>
      <c r="G109" s="7"/>
      <c r="H109" s="7"/>
      <c r="I109" s="1"/>
    </row>
    <row r="110" spans="2:9" x14ac:dyDescent="0.3">
      <c r="B110" s="15"/>
      <c r="C110" s="8"/>
      <c r="D110" s="1"/>
      <c r="E110" s="8"/>
      <c r="F110" s="81"/>
      <c r="G110" s="8"/>
      <c r="H110" s="7"/>
      <c r="I110" s="1"/>
    </row>
    <row r="111" spans="2:9" x14ac:dyDescent="0.3">
      <c r="B111" s="15"/>
      <c r="C111" s="8"/>
      <c r="D111" s="1"/>
      <c r="E111" s="8"/>
      <c r="F111" s="81"/>
      <c r="G111" s="8"/>
      <c r="H111" s="7"/>
      <c r="I111" s="7"/>
    </row>
    <row r="112" spans="2:9" ht="18.75" x14ac:dyDescent="0.3">
      <c r="B112" s="20"/>
      <c r="D112" s="1"/>
      <c r="H112" s="7"/>
      <c r="I112" s="1"/>
    </row>
    <row r="113" spans="2:9" x14ac:dyDescent="0.3">
      <c r="D113" s="1"/>
      <c r="H113" s="7"/>
      <c r="I113" s="1"/>
    </row>
    <row r="114" spans="2:9" x14ac:dyDescent="0.3">
      <c r="D114" s="1"/>
      <c r="H114" s="7"/>
      <c r="I114" s="16"/>
    </row>
    <row r="115" spans="2:9" x14ac:dyDescent="0.3">
      <c r="D115" s="1"/>
      <c r="H115" s="7"/>
      <c r="I115" s="17"/>
    </row>
    <row r="116" spans="2:9" x14ac:dyDescent="0.3">
      <c r="D116" s="1"/>
      <c r="H116" s="7"/>
      <c r="I116" s="17"/>
    </row>
    <row r="117" spans="2:9" x14ac:dyDescent="0.3">
      <c r="D117" s="1"/>
      <c r="H117" s="7"/>
      <c r="I117" s="18"/>
    </row>
    <row r="118" spans="2:9" x14ac:dyDescent="0.3">
      <c r="B118" s="92"/>
      <c r="D118" s="1"/>
      <c r="H118" s="7"/>
      <c r="I118" s="19"/>
    </row>
    <row r="119" spans="2:9" x14ac:dyDescent="0.3">
      <c r="D119" s="1"/>
      <c r="H119" s="8"/>
      <c r="I119" s="1"/>
    </row>
    <row r="120" spans="2:9" x14ac:dyDescent="0.3">
      <c r="D120" s="1"/>
      <c r="H120" s="8"/>
      <c r="I120" s="1"/>
    </row>
    <row r="121" spans="2:9" x14ac:dyDescent="0.3">
      <c r="D121" s="1"/>
      <c r="I121" s="1"/>
    </row>
    <row r="122" spans="2:9" x14ac:dyDescent="0.3">
      <c r="D122" s="1"/>
      <c r="I122" s="1"/>
    </row>
    <row r="123" spans="2:9" x14ac:dyDescent="0.3">
      <c r="D123" s="1"/>
      <c r="I123" s="1"/>
    </row>
    <row r="124" spans="2:9" x14ac:dyDescent="0.3">
      <c r="D124" s="1"/>
      <c r="I124" s="1"/>
    </row>
    <row r="125" spans="2:9" x14ac:dyDescent="0.3">
      <c r="I125" s="1"/>
    </row>
    <row r="126" spans="2:9" x14ac:dyDescent="0.3">
      <c r="I126" s="1"/>
    </row>
    <row r="127" spans="2:9" x14ac:dyDescent="0.3">
      <c r="I127" s="1"/>
    </row>
    <row r="128" spans="2:9" x14ac:dyDescent="0.3">
      <c r="I128" s="1"/>
    </row>
    <row r="129" spans="9:9" x14ac:dyDescent="0.3">
      <c r="I129" s="1"/>
    </row>
    <row r="130" spans="9:9" x14ac:dyDescent="0.3">
      <c r="I130" s="1"/>
    </row>
    <row r="131" spans="9:9" x14ac:dyDescent="0.3">
      <c r="I131" s="1"/>
    </row>
    <row r="132" spans="9:9" x14ac:dyDescent="0.3">
      <c r="I132" s="1"/>
    </row>
    <row r="133" spans="9:9" x14ac:dyDescent="0.3">
      <c r="I133" s="1"/>
    </row>
    <row r="134" spans="9:9" x14ac:dyDescent="0.3">
      <c r="I134" s="1"/>
    </row>
    <row r="135" spans="9:9" x14ac:dyDescent="0.3">
      <c r="I135" s="1"/>
    </row>
    <row r="136" spans="9:9" x14ac:dyDescent="0.3">
      <c r="I136" s="1"/>
    </row>
    <row r="137" spans="9:9" x14ac:dyDescent="0.3">
      <c r="I137" s="1"/>
    </row>
    <row r="138" spans="9:9" x14ac:dyDescent="0.3">
      <c r="I138" s="1"/>
    </row>
    <row r="139" spans="9:9" x14ac:dyDescent="0.3">
      <c r="I139" s="1"/>
    </row>
    <row r="140" spans="9:9" x14ac:dyDescent="0.3">
      <c r="I140" s="1"/>
    </row>
    <row r="141" spans="9:9" x14ac:dyDescent="0.3">
      <c r="I141" s="1"/>
    </row>
  </sheetData>
  <mergeCells count="15">
    <mergeCell ref="A53:B53"/>
    <mergeCell ref="A54:B54"/>
    <mergeCell ref="A28:B28"/>
    <mergeCell ref="A26:B26"/>
    <mergeCell ref="A4:B5"/>
    <mergeCell ref="A1:B1"/>
    <mergeCell ref="A9:G9"/>
    <mergeCell ref="A2:E2"/>
    <mergeCell ref="A52:B52"/>
    <mergeCell ref="A41:B41"/>
    <mergeCell ref="A46:B46"/>
    <mergeCell ref="F4:G4"/>
    <mergeCell ref="A39:B39"/>
    <mergeCell ref="A47:B47"/>
    <mergeCell ref="A51:B51"/>
  </mergeCells>
  <pageMargins left="0.96" right="0.59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Details</vt:lpstr>
      <vt:lpstr>Details!Print_Area</vt:lpstr>
      <vt:lpstr>Summary!Print_Area</vt:lpstr>
      <vt:lpstr>Details!Print_Titles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C. San Juan</dc:creator>
  <cp:lastModifiedBy>Joanna Slusarz</cp:lastModifiedBy>
  <cp:lastPrinted>2011-08-18T05:14:28Z</cp:lastPrinted>
  <dcterms:created xsi:type="dcterms:W3CDTF">2011-08-04T01:17:28Z</dcterms:created>
  <dcterms:modified xsi:type="dcterms:W3CDTF">2015-05-07T15:22:30Z</dcterms:modified>
</cp:coreProperties>
</file>